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Budgets\"/>
    </mc:Choice>
  </mc:AlternateContent>
  <xr:revisionPtr revIDLastSave="0" documentId="13_ncr:1_{9D09B8BC-CFB2-4609-AC23-51E1D5D44D9D}" xr6:coauthVersionLast="45" xr6:coauthVersionMax="45" xr10:uidLastSave="{00000000-0000-0000-0000-000000000000}"/>
  <bookViews>
    <workbookView xWindow="-120" yWindow="-120" windowWidth="20730" windowHeight="11160" xr2:uid="{86608965-88C9-4B28-A733-5A5DFFB82AC9}"/>
  </bookViews>
  <sheets>
    <sheet name="Salary Chan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F46" i="1"/>
  <c r="G46" i="1" s="1"/>
  <c r="H46" i="1" s="1"/>
  <c r="H43" i="1"/>
  <c r="I50" i="1" s="1"/>
  <c r="J50" i="1" s="1"/>
  <c r="H45" i="1"/>
  <c r="I45" i="1" s="1"/>
  <c r="H44" i="1"/>
  <c r="D38" i="1"/>
  <c r="C37" i="1"/>
  <c r="E37" i="1" s="1"/>
  <c r="E38" i="1"/>
  <c r="E36" i="1"/>
  <c r="N34" i="1"/>
  <c r="M34" i="1"/>
  <c r="L34" i="1"/>
  <c r="K34" i="1"/>
  <c r="J34" i="1"/>
  <c r="I34" i="1"/>
  <c r="H34" i="1"/>
  <c r="G34" i="1"/>
  <c r="F34" i="1"/>
  <c r="E34" i="1"/>
  <c r="D34" i="1"/>
  <c r="C39" i="1"/>
  <c r="P39" i="1" s="1"/>
  <c r="G31" i="1"/>
  <c r="F31" i="1"/>
  <c r="I30" i="1"/>
  <c r="K30" i="1" s="1"/>
  <c r="H30" i="1"/>
  <c r="J30" i="1" s="1"/>
  <c r="I29" i="1"/>
  <c r="H29" i="1"/>
  <c r="C23" i="1"/>
  <c r="C24" i="1" s="1"/>
  <c r="O21" i="1"/>
  <c r="N18" i="1"/>
  <c r="N23" i="1" s="1"/>
  <c r="N25" i="1" s="1"/>
  <c r="M18" i="1"/>
  <c r="M23" i="1" s="1"/>
  <c r="M25" i="1" s="1"/>
  <c r="L18" i="1"/>
  <c r="L23" i="1" s="1"/>
  <c r="L25" i="1" s="1"/>
  <c r="K18" i="1"/>
  <c r="K23" i="1" s="1"/>
  <c r="K25" i="1" s="1"/>
  <c r="J18" i="1"/>
  <c r="J23" i="1" s="1"/>
  <c r="J25" i="1" s="1"/>
  <c r="I18" i="1"/>
  <c r="I23" i="1" s="1"/>
  <c r="I25" i="1" s="1"/>
  <c r="H18" i="1"/>
  <c r="H23" i="1" s="1"/>
  <c r="H25" i="1" s="1"/>
  <c r="G18" i="1"/>
  <c r="G23" i="1" s="1"/>
  <c r="G25" i="1" s="1"/>
  <c r="F18" i="1"/>
  <c r="F23" i="1" s="1"/>
  <c r="F25" i="1" s="1"/>
  <c r="E18" i="1"/>
  <c r="E23" i="1" s="1"/>
  <c r="E25" i="1" s="1"/>
  <c r="D18" i="1"/>
  <c r="D22" i="1" s="1"/>
  <c r="O22" i="1" s="1"/>
  <c r="G15" i="1"/>
  <c r="F15" i="1"/>
  <c r="I14" i="1"/>
  <c r="K14" i="1" s="1"/>
  <c r="H14" i="1"/>
  <c r="I13" i="1"/>
  <c r="H13" i="1"/>
  <c r="O7" i="1"/>
  <c r="O9" i="1" s="1"/>
  <c r="N7" i="1"/>
  <c r="N9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E7" i="1"/>
  <c r="E9" i="1" s="1"/>
  <c r="C7" i="1"/>
  <c r="C8" i="1" s="1"/>
  <c r="O3" i="1"/>
  <c r="N3" i="1"/>
  <c r="M3" i="1"/>
  <c r="L3" i="1"/>
  <c r="K3" i="1"/>
  <c r="J3" i="1"/>
  <c r="I3" i="1"/>
  <c r="H3" i="1"/>
  <c r="G3" i="1"/>
  <c r="F3" i="1"/>
  <c r="E3" i="1"/>
  <c r="D3" i="1"/>
  <c r="D6" i="1" s="1"/>
  <c r="P6" i="1" s="1"/>
  <c r="H31" i="1" l="1"/>
  <c r="I31" i="1"/>
  <c r="H15" i="1"/>
  <c r="C45" i="1"/>
  <c r="I46" i="1"/>
  <c r="D39" i="1"/>
  <c r="I43" i="1"/>
  <c r="K45" i="1" s="1"/>
  <c r="I44" i="1"/>
  <c r="J51" i="1" s="1"/>
  <c r="I47" i="1"/>
  <c r="H47" i="1"/>
  <c r="G47" i="1"/>
  <c r="F47" i="1"/>
  <c r="D5" i="1"/>
  <c r="P5" i="1" s="1"/>
  <c r="J13" i="1"/>
  <c r="D20" i="1"/>
  <c r="O20" i="1" s="1"/>
  <c r="J29" i="1"/>
  <c r="J31" i="1" s="1"/>
  <c r="K29" i="1"/>
  <c r="K31" i="1" s="1"/>
  <c r="P37" i="1"/>
  <c r="P36" i="1"/>
  <c r="P38" i="1"/>
  <c r="D24" i="1"/>
  <c r="C25" i="1"/>
  <c r="D8" i="1"/>
  <c r="C9" i="1"/>
  <c r="J14" i="1"/>
  <c r="D4" i="1"/>
  <c r="K13" i="1"/>
  <c r="K15" i="1" s="1"/>
  <c r="I15" i="1"/>
  <c r="K46" i="1" l="1"/>
  <c r="J15" i="1"/>
  <c r="D23" i="1"/>
  <c r="O23" i="1" s="1"/>
  <c r="K47" i="1"/>
  <c r="J47" i="1"/>
  <c r="P4" i="1"/>
  <c r="D7" i="1"/>
  <c r="P7" i="1" s="1"/>
  <c r="P8" i="1"/>
  <c r="O24" i="1"/>
  <c r="D9" i="1" l="1"/>
  <c r="P9" i="1" s="1"/>
  <c r="D25" i="1"/>
  <c r="O25" i="1" s="1"/>
</calcChain>
</file>

<file path=xl/sharedStrings.xml><?xml version="1.0" encoding="utf-8"?>
<sst xmlns="http://schemas.openxmlformats.org/spreadsheetml/2006/main" count="100" uniqueCount="48">
  <si>
    <t>12 Month Payout</t>
  </si>
  <si>
    <t>August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</si>
  <si>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</si>
  <si>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</si>
  <si>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</si>
  <si>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</si>
  <si>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</si>
  <si>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</si>
  <si>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</si>
  <si>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</si>
  <si>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</si>
  <si>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</si>
  <si>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July</t>
  </si>
  <si>
    <t>Total</t>
  </si>
  <si>
    <t>Salary 1</t>
  </si>
  <si>
    <t>Salary 2</t>
  </si>
  <si>
    <t>Salary 3</t>
  </si>
  <si>
    <t>Salary</t>
  </si>
  <si>
    <t>Burdens</t>
  </si>
  <si>
    <t>Salary Cuts</t>
  </si>
  <si>
    <t>Total Salary for Year</t>
  </si>
  <si>
    <t>Salaries Per Month</t>
  </si>
  <si>
    <t>October Salary Paid (3 Months)</t>
  </si>
  <si>
    <t>December Salary Due (5 Months)</t>
  </si>
  <si>
    <t>Loss in Cuts</t>
  </si>
  <si>
    <t>Salary Savings if cut in Dec if on 12 month payout</t>
  </si>
  <si>
    <t>3 positions</t>
  </si>
  <si>
    <t>11 month Payout</t>
  </si>
  <si>
    <t>Salary Cuts on 11 month Payout</t>
  </si>
  <si>
    <t>11 Month Payout</t>
  </si>
  <si>
    <t>October Salary Paid (3 months)</t>
  </si>
  <si>
    <t>Salary Savings if cut in Dec if on 11 month payout</t>
  </si>
  <si>
    <t>Amdended Salary 1</t>
  </si>
  <si>
    <t>12 month Payout</t>
  </si>
  <si>
    <t>Head of School Salary</t>
  </si>
  <si>
    <t>Salary Paid through November</t>
  </si>
  <si>
    <t>Initial Salary</t>
  </si>
  <si>
    <t>Initial Burdens</t>
  </si>
  <si>
    <t>Adjusted Salary</t>
  </si>
  <si>
    <t>Adjusted Burden</t>
  </si>
  <si>
    <t>Left to Pay</t>
  </si>
  <si>
    <t>Payment per month</t>
  </si>
  <si>
    <t>Adjusted Amount Left to Pay</t>
  </si>
  <si>
    <t xml:space="preserve">Final Adjusted </t>
  </si>
  <si>
    <t>Initial</t>
  </si>
  <si>
    <t>Amount per month</t>
  </si>
  <si>
    <t>Left to Pay after Adjustment</t>
  </si>
  <si>
    <t>Intial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</si>
</sst>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44" fontId="0" fillId="0" borderId="5" xfId="0" applyNumberFormat="1" applyBorder="1"/>
    <xf numFmtId="0" fontId="0" fillId="0" borderId="3" xfId="0" applyBorder="1"/>
    <xf numFmtId="44" fontId="0" fillId="0" borderId="4" xfId="1" applyFont="1" applyBorder="1"/>
    <xf numFmtId="44" fontId="0" fillId="0" borderId="1" xfId="1" applyFont="1" applyBorder="1"/>
    <xf numFmtId="44" fontId="0" fillId="0" borderId="4" xfId="0" applyNumberFormat="1" applyBorder="1"/>
    <xf numFmtId="44" fontId="0" fillId="0" borderId="1" xfId="0" applyNumberFormat="1" applyBorder="1"/>
    <xf numFmtId="44" fontId="0" fillId="0" borderId="0" xfId="1" applyFont="1"/>
    <xf numFmtId="0" fontId="0" fillId="0" borderId="5" xfId="0" applyBorder="1" applyAlignment="1">
      <alignment wrapText="1"/>
    </xf>
    <xf numFmtId="44" fontId="0" fillId="0" borderId="5" xfId="1" applyFont="1" applyBorder="1" applyAlignment="1">
      <alignment wrapText="1"/>
    </xf>
    <xf numFmtId="0" fontId="0" fillId="0" borderId="4" xfId="0" applyBorder="1" applyAlignment="1">
      <alignment wrapText="1"/>
    </xf>
    <xf numFmtId="44" fontId="0" fillId="0" borderId="0" xfId="0" applyNumberFormat="1"/>
    <xf numFmtId="0" fontId="0" fillId="0" borderId="6" xfId="0" applyBorder="1"/>
    <xf numFmtId="0" fontId="0" fillId="0" borderId="0" xfId="0" applyBorder="1"/>
    <xf numFmtId="44" fontId="0" fillId="0" borderId="0" xfId="0" applyNumberFormat="1" applyBorder="1"/>
    <xf numFmtId="0" fontId="0" fillId="0" borderId="4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4771-7EC1-4D10-A84F-FF677283D546}">
  <dimension ref="B1:P52"/>
  <sheetViews>
    <sheetView tabSelected="1" topLeftCell="A42" workbookViewId="0">
      <selection activeCell="B47" sqref="B47"/>
    </sheetView>
  </sheetViews>
  <sheetFormatPr defaultRowHeight="15" x14ac:dyDescent="0.25"/>
  <cols>
    <col min="3" max="3" width="16.42578125" customWidth="1"/>
    <col min="4" max="4" width="18.5703125" customWidth="1"/>
    <col min="5" max="5" width="12" customWidth="1"/>
    <col min="6" max="6" width="13" customWidth="1"/>
    <col min="7" max="7" width="14" customWidth="1"/>
    <col min="8" max="8" width="14.7109375" customWidth="1"/>
    <col min="9" max="9" width="13.7109375" customWidth="1"/>
    <col min="10" max="10" width="12.140625" customWidth="1"/>
    <col min="11" max="11" width="14.140625" customWidth="1"/>
    <col min="12" max="12" width="12" customWidth="1"/>
    <col min="13" max="13" width="13.42578125" customWidth="1"/>
    <col min="14" max="14" width="11.42578125" customWidth="1"/>
    <col min="15" max="15" width="12.28515625" customWidth="1"/>
    <col min="16" max="16" width="13.140625" customWidth="1"/>
  </cols>
  <sheetData>
    <row r="1" spans="2:16" ht="16.5" thickTop="1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16.5" thickTop="1" thickBot="1" x14ac:dyDescent="0.3">
      <c r="B2" s="4"/>
      <c r="D2" s="5" t="s">
        <v>1</v>
      </c>
      <c r="E2" s="5" t="s">
        <v>2</v>
      </c>
      <c r="F2" s="5" t="s">
        <v>3</v>
      </c>
      <c r="G2" s="6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2:16" ht="16.5" thickTop="1" thickBot="1" x14ac:dyDescent="0.3">
      <c r="B3" s="4"/>
      <c r="C3" s="7" t="s">
        <v>0</v>
      </c>
      <c r="D3" s="4">
        <f t="shared" ref="D3:O3" si="0">1/12</f>
        <v>8.3333333333333329E-2</v>
      </c>
      <c r="E3" s="4">
        <f t="shared" si="0"/>
        <v>8.3333333333333329E-2</v>
      </c>
      <c r="F3" s="4">
        <f t="shared" si="0"/>
        <v>8.3333333333333329E-2</v>
      </c>
      <c r="G3" s="4">
        <f t="shared" si="0"/>
        <v>8.3333333333333329E-2</v>
      </c>
      <c r="H3" s="4">
        <f t="shared" si="0"/>
        <v>8.3333333333333329E-2</v>
      </c>
      <c r="I3" s="4">
        <f t="shared" si="0"/>
        <v>8.3333333333333329E-2</v>
      </c>
      <c r="J3" s="4">
        <f t="shared" si="0"/>
        <v>8.3333333333333329E-2</v>
      </c>
      <c r="K3" s="4">
        <f t="shared" si="0"/>
        <v>8.3333333333333329E-2</v>
      </c>
      <c r="L3" s="4">
        <f t="shared" si="0"/>
        <v>8.3333333333333329E-2</v>
      </c>
      <c r="M3" s="4">
        <f t="shared" si="0"/>
        <v>8.3333333333333329E-2</v>
      </c>
      <c r="N3" s="4">
        <f t="shared" si="0"/>
        <v>8.3333333333333329E-2</v>
      </c>
      <c r="O3" s="4">
        <f t="shared" si="0"/>
        <v>8.3333333333333329E-2</v>
      </c>
      <c r="P3" s="7" t="s">
        <v>13</v>
      </c>
    </row>
    <row r="4" spans="2:16" ht="16.5" thickTop="1" thickBot="1" x14ac:dyDescent="0.3">
      <c r="B4" s="4" t="s">
        <v>14</v>
      </c>
      <c r="C4" s="8">
        <v>38140</v>
      </c>
      <c r="D4" s="8">
        <f>C4*D3</f>
        <v>3178.333333333333</v>
      </c>
      <c r="E4" s="8">
        <v>3178.333333333333</v>
      </c>
      <c r="F4" s="8">
        <v>3178.333333333333</v>
      </c>
      <c r="G4" s="8">
        <v>3178.333333333333</v>
      </c>
      <c r="H4" s="8">
        <v>3178.333333333333</v>
      </c>
      <c r="I4" s="8">
        <v>3178.333333333333</v>
      </c>
      <c r="J4" s="8">
        <v>3178.333333333333</v>
      </c>
      <c r="K4" s="8">
        <v>3178.333333333333</v>
      </c>
      <c r="L4" s="8">
        <v>3178.333333333333</v>
      </c>
      <c r="M4" s="8">
        <v>3178.333333333333</v>
      </c>
      <c r="N4" s="8">
        <v>3178.333333333333</v>
      </c>
      <c r="O4" s="9">
        <v>3178.333333333333</v>
      </c>
      <c r="P4" s="10">
        <f>SUM(D4:O4)</f>
        <v>38139.999999999993</v>
      </c>
    </row>
    <row r="5" spans="2:16" ht="16.5" thickTop="1" thickBot="1" x14ac:dyDescent="0.3">
      <c r="B5" s="4" t="s">
        <v>15</v>
      </c>
      <c r="C5" s="8">
        <v>38140</v>
      </c>
      <c r="D5" s="8">
        <f>C5*D3</f>
        <v>3178.333333333333</v>
      </c>
      <c r="E5" s="8">
        <v>3178.333333333333</v>
      </c>
      <c r="F5" s="8">
        <v>3178.333333333333</v>
      </c>
      <c r="G5" s="8">
        <v>3178.333333333333</v>
      </c>
      <c r="H5" s="8">
        <v>3178.333333333333</v>
      </c>
      <c r="I5" s="8">
        <v>3178.333333333333</v>
      </c>
      <c r="J5" s="8">
        <v>3178.333333333333</v>
      </c>
      <c r="K5" s="8">
        <v>3178.333333333333</v>
      </c>
      <c r="L5" s="8">
        <v>3178.333333333333</v>
      </c>
      <c r="M5" s="8">
        <v>3178.333333333333</v>
      </c>
      <c r="N5" s="8">
        <v>3178.333333333333</v>
      </c>
      <c r="O5" s="9">
        <v>3178.333333333333</v>
      </c>
      <c r="P5" s="10">
        <f t="shared" ref="P5:P9" si="1">SUM(D5:O5)</f>
        <v>38139.999999999993</v>
      </c>
    </row>
    <row r="6" spans="2:16" ht="16.5" thickTop="1" thickBot="1" x14ac:dyDescent="0.3">
      <c r="B6" s="4" t="s">
        <v>16</v>
      </c>
      <c r="C6" s="8">
        <v>28000</v>
      </c>
      <c r="D6" s="8">
        <f>C6*D3</f>
        <v>2333.333333333333</v>
      </c>
      <c r="E6" s="8">
        <v>2333.333333333333</v>
      </c>
      <c r="F6" s="8">
        <v>2333.333333333333</v>
      </c>
      <c r="G6" s="8">
        <v>2333.333333333333</v>
      </c>
      <c r="H6" s="8">
        <v>2333.333333333333</v>
      </c>
      <c r="I6" s="8">
        <v>2333.333333333333</v>
      </c>
      <c r="J6" s="8">
        <v>2333.333333333333</v>
      </c>
      <c r="K6" s="8">
        <v>2333.333333333333</v>
      </c>
      <c r="L6" s="8">
        <v>2333.333333333333</v>
      </c>
      <c r="M6" s="8">
        <v>2333.333333333333</v>
      </c>
      <c r="N6" s="8">
        <v>2333.333333333333</v>
      </c>
      <c r="O6" s="9">
        <v>2333.333333333333</v>
      </c>
      <c r="P6" s="10">
        <f t="shared" si="1"/>
        <v>27999.999999999989</v>
      </c>
    </row>
    <row r="7" spans="2:16" ht="16.5" thickTop="1" thickBot="1" x14ac:dyDescent="0.3">
      <c r="B7" s="4" t="s">
        <v>17</v>
      </c>
      <c r="C7" s="10">
        <f>SUM(C4:C6)</f>
        <v>104280</v>
      </c>
      <c r="D7" s="10">
        <f t="shared" ref="D7:O7" si="2">SUM(D4:D6)</f>
        <v>8690</v>
      </c>
      <c r="E7" s="10">
        <f t="shared" si="2"/>
        <v>8690</v>
      </c>
      <c r="F7" s="10">
        <f t="shared" si="2"/>
        <v>8690</v>
      </c>
      <c r="G7" s="10">
        <f t="shared" si="2"/>
        <v>8690</v>
      </c>
      <c r="H7" s="10">
        <f t="shared" si="2"/>
        <v>8690</v>
      </c>
      <c r="I7" s="10">
        <f t="shared" si="2"/>
        <v>8690</v>
      </c>
      <c r="J7" s="10">
        <f t="shared" si="2"/>
        <v>8690</v>
      </c>
      <c r="K7" s="10">
        <f t="shared" si="2"/>
        <v>8690</v>
      </c>
      <c r="L7" s="10">
        <f t="shared" si="2"/>
        <v>8690</v>
      </c>
      <c r="M7" s="10">
        <f t="shared" si="2"/>
        <v>8690</v>
      </c>
      <c r="N7" s="10">
        <f t="shared" si="2"/>
        <v>8690</v>
      </c>
      <c r="O7" s="11">
        <f t="shared" si="2"/>
        <v>8690</v>
      </c>
      <c r="P7" s="10">
        <f t="shared" si="1"/>
        <v>104280</v>
      </c>
    </row>
    <row r="8" spans="2:16" ht="16.5" thickTop="1" thickBot="1" x14ac:dyDescent="0.3">
      <c r="B8" s="4" t="s">
        <v>18</v>
      </c>
      <c r="C8" s="10">
        <f>C7*0.22</f>
        <v>22941.599999999999</v>
      </c>
      <c r="D8" s="10">
        <f>C8*D3</f>
        <v>1911.7999999999997</v>
      </c>
      <c r="E8" s="8">
        <v>1911.7999999999997</v>
      </c>
      <c r="F8" s="8">
        <v>1911.7999999999997</v>
      </c>
      <c r="G8" s="8">
        <v>1911.7999999999997</v>
      </c>
      <c r="H8" s="8">
        <v>1911.7999999999997</v>
      </c>
      <c r="I8" s="8">
        <v>1911.7999999999997</v>
      </c>
      <c r="J8" s="8">
        <v>1911.7999999999997</v>
      </c>
      <c r="K8" s="8">
        <v>1911.7999999999997</v>
      </c>
      <c r="L8" s="8">
        <v>1911.7999999999997</v>
      </c>
      <c r="M8" s="8">
        <v>1911.7999999999997</v>
      </c>
      <c r="N8" s="8">
        <v>1911.7999999999997</v>
      </c>
      <c r="O8" s="9">
        <v>1911.7999999999997</v>
      </c>
      <c r="P8" s="10">
        <f t="shared" si="1"/>
        <v>22941.599999999995</v>
      </c>
    </row>
    <row r="9" spans="2:16" ht="16.5" thickTop="1" thickBot="1" x14ac:dyDescent="0.3">
      <c r="B9" s="4" t="s">
        <v>13</v>
      </c>
      <c r="C9" s="10">
        <f>C8+C7</f>
        <v>127221.6</v>
      </c>
      <c r="D9" s="10">
        <f t="shared" ref="D9:O9" si="3">D8+D7</f>
        <v>10601.8</v>
      </c>
      <c r="E9" s="10">
        <f t="shared" si="3"/>
        <v>10601.8</v>
      </c>
      <c r="F9" s="10">
        <f t="shared" si="3"/>
        <v>10601.8</v>
      </c>
      <c r="G9" s="10">
        <f t="shared" si="3"/>
        <v>10601.8</v>
      </c>
      <c r="H9" s="10">
        <f t="shared" si="3"/>
        <v>10601.8</v>
      </c>
      <c r="I9" s="10">
        <f t="shared" si="3"/>
        <v>10601.8</v>
      </c>
      <c r="J9" s="10">
        <f t="shared" si="3"/>
        <v>10601.8</v>
      </c>
      <c r="K9" s="10">
        <f t="shared" si="3"/>
        <v>10601.8</v>
      </c>
      <c r="L9" s="10">
        <f t="shared" si="3"/>
        <v>10601.8</v>
      </c>
      <c r="M9" s="10">
        <f t="shared" si="3"/>
        <v>10601.8</v>
      </c>
      <c r="N9" s="10">
        <f t="shared" si="3"/>
        <v>10601.8</v>
      </c>
      <c r="O9" s="11">
        <f t="shared" si="3"/>
        <v>10601.8</v>
      </c>
      <c r="P9" s="10">
        <f t="shared" si="1"/>
        <v>127221.60000000002</v>
      </c>
    </row>
    <row r="10" spans="2:16" ht="16.5" thickTop="1" thickBot="1" x14ac:dyDescent="0.3">
      <c r="F10" s="12"/>
    </row>
    <row r="11" spans="2:16" ht="16.5" thickTop="1" thickBot="1" x14ac:dyDescent="0.3">
      <c r="E11" s="1" t="s">
        <v>19</v>
      </c>
      <c r="F11" s="2"/>
      <c r="G11" s="2"/>
      <c r="H11" s="2"/>
      <c r="I11" s="2"/>
      <c r="J11" s="2"/>
      <c r="K11" s="2"/>
      <c r="L11" s="3"/>
    </row>
    <row r="12" spans="2:16" ht="61.5" thickTop="1" thickBot="1" x14ac:dyDescent="0.3">
      <c r="E12" s="5"/>
      <c r="F12" s="13" t="s">
        <v>20</v>
      </c>
      <c r="G12" s="13" t="s">
        <v>21</v>
      </c>
      <c r="H12" s="14" t="s">
        <v>22</v>
      </c>
      <c r="I12" s="13" t="s">
        <v>23</v>
      </c>
      <c r="J12" s="13" t="s">
        <v>24</v>
      </c>
      <c r="K12" s="15" t="s">
        <v>25</v>
      </c>
      <c r="L12" s="4"/>
    </row>
    <row r="13" spans="2:16" ht="16.5" thickTop="1" thickBot="1" x14ac:dyDescent="0.3">
      <c r="E13" s="4" t="s">
        <v>26</v>
      </c>
      <c r="F13" s="8">
        <v>104280</v>
      </c>
      <c r="G13" s="8">
        <v>8690</v>
      </c>
      <c r="H13" s="10">
        <f>G13*3</f>
        <v>26070</v>
      </c>
      <c r="I13" s="10">
        <f>G13*5</f>
        <v>43450</v>
      </c>
      <c r="J13" s="10">
        <f>H13-I13</f>
        <v>-17380</v>
      </c>
      <c r="K13" s="10">
        <f>F13-I13</f>
        <v>60830</v>
      </c>
      <c r="L13" s="4"/>
    </row>
    <row r="14" spans="2:16" ht="16.5" thickTop="1" thickBot="1" x14ac:dyDescent="0.3">
      <c r="E14" s="4" t="s">
        <v>18</v>
      </c>
      <c r="F14" s="8">
        <v>22941.599999999999</v>
      </c>
      <c r="G14" s="8">
        <v>1911.04</v>
      </c>
      <c r="H14" s="10">
        <f>G14*3</f>
        <v>5733.12</v>
      </c>
      <c r="I14" s="10">
        <f>G14*5</f>
        <v>9555.2000000000007</v>
      </c>
      <c r="J14" s="10">
        <f>H14-I14</f>
        <v>-3822.0800000000008</v>
      </c>
      <c r="K14" s="10">
        <f>F14-I14</f>
        <v>13386.399999999998</v>
      </c>
      <c r="L14" s="4"/>
    </row>
    <row r="15" spans="2:16" ht="16.5" thickTop="1" thickBot="1" x14ac:dyDescent="0.3">
      <c r="E15" s="4" t="s">
        <v>13</v>
      </c>
      <c r="F15" s="10">
        <f>SUM(F13:F14)</f>
        <v>127221.6</v>
      </c>
      <c r="G15" s="10">
        <f>SUM(G13:G14)</f>
        <v>10601.04</v>
      </c>
      <c r="H15" s="10">
        <f>SUM(H13:H14)</f>
        <v>31803.119999999999</v>
      </c>
      <c r="I15" s="10">
        <f t="shared" ref="I15:K15" si="4">SUM(I13:I14)</f>
        <v>53005.2</v>
      </c>
      <c r="J15" s="10">
        <f t="shared" si="4"/>
        <v>-21202.080000000002</v>
      </c>
      <c r="K15" s="10">
        <f t="shared" si="4"/>
        <v>74216.399999999994</v>
      </c>
      <c r="L15" s="4"/>
    </row>
    <row r="16" spans="2:16" ht="16.5" thickTop="1" thickBot="1" x14ac:dyDescent="0.3">
      <c r="F16" s="16"/>
      <c r="G16" s="16"/>
      <c r="H16" s="16"/>
      <c r="I16" s="16"/>
      <c r="J16" s="16"/>
      <c r="K16" s="16"/>
    </row>
    <row r="17" spans="2:15" ht="16.5" thickTop="1" thickBot="1" x14ac:dyDescent="0.3">
      <c r="B17" s="1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2:15" ht="16.5" thickTop="1" thickBot="1" x14ac:dyDescent="0.3">
      <c r="B18" s="4"/>
      <c r="C18" s="5" t="s">
        <v>27</v>
      </c>
      <c r="D18" s="5">
        <f t="shared" ref="D18:N18" si="5">1/11</f>
        <v>9.0909090909090912E-2</v>
      </c>
      <c r="E18" s="5">
        <f t="shared" si="5"/>
        <v>9.0909090909090912E-2</v>
      </c>
      <c r="F18" s="5">
        <f t="shared" si="5"/>
        <v>9.0909090909090912E-2</v>
      </c>
      <c r="G18" s="5">
        <f t="shared" si="5"/>
        <v>9.0909090909090912E-2</v>
      </c>
      <c r="H18" s="5">
        <f t="shared" si="5"/>
        <v>9.0909090909090912E-2</v>
      </c>
      <c r="I18" s="5">
        <f t="shared" si="5"/>
        <v>9.0909090909090912E-2</v>
      </c>
      <c r="J18" s="5">
        <f t="shared" si="5"/>
        <v>9.0909090909090912E-2</v>
      </c>
      <c r="K18" s="5">
        <f t="shared" si="5"/>
        <v>9.0909090909090912E-2</v>
      </c>
      <c r="L18" s="5">
        <f t="shared" si="5"/>
        <v>9.0909090909090912E-2</v>
      </c>
      <c r="M18" s="5">
        <f t="shared" si="5"/>
        <v>9.0909090909090912E-2</v>
      </c>
      <c r="N18" s="17">
        <f t="shared" si="5"/>
        <v>9.0909090909090912E-2</v>
      </c>
      <c r="O18" s="5"/>
    </row>
    <row r="19" spans="2:15" ht="16.5" thickTop="1" thickBot="1" x14ac:dyDescent="0.3">
      <c r="B19" s="4"/>
      <c r="C19" s="4"/>
      <c r="D19" s="4" t="s">
        <v>1</v>
      </c>
      <c r="E19" s="4" t="s">
        <v>2</v>
      </c>
      <c r="F19" s="4" t="s">
        <v>3</v>
      </c>
      <c r="G19" s="10" t="s">
        <v>4</v>
      </c>
      <c r="H19" s="4" t="s">
        <v>5</v>
      </c>
      <c r="I19" s="4" t="s">
        <v>6</v>
      </c>
      <c r="J19" s="4" t="s">
        <v>7</v>
      </c>
      <c r="K19" s="4" t="s">
        <v>8</v>
      </c>
      <c r="L19" s="4" t="s">
        <v>9</v>
      </c>
      <c r="M19" s="4" t="s">
        <v>10</v>
      </c>
      <c r="N19" s="4" t="s">
        <v>11</v>
      </c>
      <c r="O19" s="4" t="s">
        <v>13</v>
      </c>
    </row>
    <row r="20" spans="2:15" ht="16.5" thickTop="1" thickBot="1" x14ac:dyDescent="0.3">
      <c r="B20" s="4" t="s">
        <v>14</v>
      </c>
      <c r="C20" s="8">
        <v>38140</v>
      </c>
      <c r="D20" s="10">
        <f>D18*C20</f>
        <v>3467.2727272727275</v>
      </c>
      <c r="E20" s="10">
        <v>3467.2727272727275</v>
      </c>
      <c r="F20" s="10">
        <v>3467.2727272727275</v>
      </c>
      <c r="G20" s="10">
        <v>3467.2727272727275</v>
      </c>
      <c r="H20" s="10">
        <v>3467.2727272727275</v>
      </c>
      <c r="I20" s="10">
        <v>3467.2727272727275</v>
      </c>
      <c r="J20" s="10">
        <v>3467.2727272727275</v>
      </c>
      <c r="K20" s="10">
        <v>3467.2727272727275</v>
      </c>
      <c r="L20" s="10">
        <v>3467.2727272727275</v>
      </c>
      <c r="M20" s="10">
        <v>3467.2727272727275</v>
      </c>
      <c r="N20" s="10">
        <v>3467.2727272727275</v>
      </c>
      <c r="O20" s="10">
        <f>SUM(D20:N20)</f>
        <v>38140</v>
      </c>
    </row>
    <row r="21" spans="2:15" ht="16.5" thickTop="1" thickBot="1" x14ac:dyDescent="0.3">
      <c r="B21" s="4" t="s">
        <v>15</v>
      </c>
      <c r="C21" s="8">
        <v>38140</v>
      </c>
      <c r="D21" s="8">
        <v>3467.2727272727275</v>
      </c>
      <c r="E21" s="8">
        <v>3467.2727272727275</v>
      </c>
      <c r="F21" s="8">
        <v>3467.2727272727275</v>
      </c>
      <c r="G21" s="8">
        <v>3467.2727272727275</v>
      </c>
      <c r="H21" s="8">
        <v>3467.2727272727275</v>
      </c>
      <c r="I21" s="8">
        <v>3467.2727272727275</v>
      </c>
      <c r="J21" s="8">
        <v>3467.2727272727275</v>
      </c>
      <c r="K21" s="8">
        <v>3467.2727272727275</v>
      </c>
      <c r="L21" s="8">
        <v>3467.2727272727275</v>
      </c>
      <c r="M21" s="8">
        <v>3467.2727272727275</v>
      </c>
      <c r="N21" s="8">
        <v>3467.2727272727275</v>
      </c>
      <c r="O21" s="10">
        <f>SUM(D21:N21)</f>
        <v>38140</v>
      </c>
    </row>
    <row r="22" spans="2:15" ht="16.5" thickTop="1" thickBot="1" x14ac:dyDescent="0.3">
      <c r="B22" s="4" t="s">
        <v>16</v>
      </c>
      <c r="C22" s="8">
        <v>28000</v>
      </c>
      <c r="D22" s="10">
        <f>D18*C22</f>
        <v>2545.4545454545455</v>
      </c>
      <c r="E22" s="10">
        <v>2545.4545454545455</v>
      </c>
      <c r="F22" s="10">
        <v>2545.4545454545455</v>
      </c>
      <c r="G22" s="10">
        <v>2545.4545454545455</v>
      </c>
      <c r="H22" s="10">
        <v>2545.4545454545455</v>
      </c>
      <c r="I22" s="10">
        <v>2545.4545454545455</v>
      </c>
      <c r="J22" s="10">
        <v>2545.4545454545455</v>
      </c>
      <c r="K22" s="10">
        <v>2545.4545454545455</v>
      </c>
      <c r="L22" s="10">
        <v>2545.4545454545455</v>
      </c>
      <c r="M22" s="10">
        <v>2545.4545454545455</v>
      </c>
      <c r="N22" s="10">
        <v>2545.4545454545455</v>
      </c>
      <c r="O22" s="10">
        <f t="shared" ref="O22:O25" si="6">SUM(D22:N22)</f>
        <v>27999.999999999996</v>
      </c>
    </row>
    <row r="23" spans="2:15" ht="16.5" thickTop="1" thickBot="1" x14ac:dyDescent="0.3">
      <c r="B23" s="4" t="s">
        <v>17</v>
      </c>
      <c r="C23" s="10">
        <f>SUM(C20:C22)</f>
        <v>104280</v>
      </c>
      <c r="D23" s="8">
        <f>SUM(D18:D22)</f>
        <v>9480.0909090909099</v>
      </c>
      <c r="E23" s="8">
        <f t="shared" ref="E23:N23" si="7">SUM(E18:E22)</f>
        <v>9480.0909090909099</v>
      </c>
      <c r="F23" s="8">
        <f t="shared" si="7"/>
        <v>9480.0909090909099</v>
      </c>
      <c r="G23" s="8">
        <f t="shared" si="7"/>
        <v>9480.0909090909099</v>
      </c>
      <c r="H23" s="8">
        <f t="shared" si="7"/>
        <v>9480.0909090909099</v>
      </c>
      <c r="I23" s="8">
        <f t="shared" si="7"/>
        <v>9480.0909090909099</v>
      </c>
      <c r="J23" s="8">
        <f t="shared" si="7"/>
        <v>9480.0909090909099</v>
      </c>
      <c r="K23" s="8">
        <f t="shared" si="7"/>
        <v>9480.0909090909099</v>
      </c>
      <c r="L23" s="8">
        <f t="shared" si="7"/>
        <v>9480.0909090909099</v>
      </c>
      <c r="M23" s="8">
        <f t="shared" si="7"/>
        <v>9480.0909090909099</v>
      </c>
      <c r="N23" s="8">
        <f t="shared" si="7"/>
        <v>9480.0909090909099</v>
      </c>
      <c r="O23" s="10">
        <f t="shared" si="6"/>
        <v>104281.00000000001</v>
      </c>
    </row>
    <row r="24" spans="2:15" ht="16.5" thickTop="1" thickBot="1" x14ac:dyDescent="0.3">
      <c r="B24" s="4" t="s">
        <v>18</v>
      </c>
      <c r="C24" s="10">
        <f>C23*0.22</f>
        <v>22941.599999999999</v>
      </c>
      <c r="D24" s="10">
        <f>C24*D18</f>
        <v>2085.6</v>
      </c>
      <c r="E24" s="10">
        <v>2085.6</v>
      </c>
      <c r="F24" s="10">
        <v>2085.6</v>
      </c>
      <c r="G24" s="10">
        <v>2085.6</v>
      </c>
      <c r="H24" s="10">
        <v>2085.6</v>
      </c>
      <c r="I24" s="10">
        <v>2085.6</v>
      </c>
      <c r="J24" s="10">
        <v>2085.6</v>
      </c>
      <c r="K24" s="10">
        <v>2085.6</v>
      </c>
      <c r="L24" s="10">
        <v>2085.6</v>
      </c>
      <c r="M24" s="10">
        <v>2085.6</v>
      </c>
      <c r="N24" s="10">
        <v>2085.6</v>
      </c>
      <c r="O24" s="10">
        <f t="shared" si="6"/>
        <v>22941.599999999995</v>
      </c>
    </row>
    <row r="25" spans="2:15" ht="16.5" thickTop="1" thickBot="1" x14ac:dyDescent="0.3">
      <c r="B25" s="4" t="s">
        <v>13</v>
      </c>
      <c r="C25" s="10">
        <f>C24+C23</f>
        <v>127221.6</v>
      </c>
      <c r="D25" s="10">
        <f t="shared" ref="D25:N25" si="8">D24+D23</f>
        <v>11565.69090909091</v>
      </c>
      <c r="E25" s="10">
        <f t="shared" si="8"/>
        <v>11565.69090909091</v>
      </c>
      <c r="F25" s="10">
        <f t="shared" si="8"/>
        <v>11565.69090909091</v>
      </c>
      <c r="G25" s="10">
        <f t="shared" si="8"/>
        <v>11565.69090909091</v>
      </c>
      <c r="H25" s="10">
        <f t="shared" si="8"/>
        <v>11565.69090909091</v>
      </c>
      <c r="I25" s="10">
        <f t="shared" si="8"/>
        <v>11565.69090909091</v>
      </c>
      <c r="J25" s="10">
        <f t="shared" si="8"/>
        <v>11565.69090909091</v>
      </c>
      <c r="K25" s="10">
        <f t="shared" si="8"/>
        <v>11565.69090909091</v>
      </c>
      <c r="L25" s="10">
        <f t="shared" si="8"/>
        <v>11565.69090909091</v>
      </c>
      <c r="M25" s="10">
        <f t="shared" si="8"/>
        <v>11565.69090909091</v>
      </c>
      <c r="N25" s="10">
        <f t="shared" si="8"/>
        <v>11565.69090909091</v>
      </c>
      <c r="O25" s="10">
        <f t="shared" si="6"/>
        <v>127222.60000000003</v>
      </c>
    </row>
    <row r="26" spans="2:15" ht="16.5" thickTop="1" thickBot="1" x14ac:dyDescent="0.3"/>
    <row r="27" spans="2:15" ht="16.5" thickTop="1" thickBot="1" x14ac:dyDescent="0.3">
      <c r="E27" s="1" t="s">
        <v>28</v>
      </c>
      <c r="F27" s="2"/>
      <c r="G27" s="2"/>
      <c r="H27" s="2"/>
      <c r="I27" s="2"/>
      <c r="J27" s="2"/>
      <c r="K27" s="2"/>
      <c r="L27" s="3"/>
    </row>
    <row r="28" spans="2:15" ht="61.5" thickTop="1" thickBot="1" x14ac:dyDescent="0.3">
      <c r="E28" s="13" t="s">
        <v>29</v>
      </c>
      <c r="F28" s="13" t="s">
        <v>20</v>
      </c>
      <c r="G28" s="13" t="s">
        <v>21</v>
      </c>
      <c r="H28" s="14" t="s">
        <v>30</v>
      </c>
      <c r="I28" s="13" t="s">
        <v>23</v>
      </c>
      <c r="J28" s="13" t="s">
        <v>24</v>
      </c>
      <c r="K28" s="15" t="s">
        <v>31</v>
      </c>
      <c r="L28" s="4"/>
    </row>
    <row r="29" spans="2:15" ht="16.5" thickTop="1" thickBot="1" x14ac:dyDescent="0.3">
      <c r="E29" s="4" t="s">
        <v>26</v>
      </c>
      <c r="F29" s="8">
        <v>104280</v>
      </c>
      <c r="G29" s="8">
        <v>9480</v>
      </c>
      <c r="H29" s="10">
        <f>G29*3</f>
        <v>28440</v>
      </c>
      <c r="I29" s="10">
        <f>G29*5</f>
        <v>47400</v>
      </c>
      <c r="J29" s="10">
        <f>H29-I29</f>
        <v>-18960</v>
      </c>
      <c r="K29" s="10">
        <f>F29-I29</f>
        <v>56880</v>
      </c>
      <c r="L29" s="4"/>
    </row>
    <row r="30" spans="2:15" ht="16.5" thickTop="1" thickBot="1" x14ac:dyDescent="0.3">
      <c r="E30" s="4" t="s">
        <v>18</v>
      </c>
      <c r="F30" s="8">
        <v>22941.599999999999</v>
      </c>
      <c r="G30" s="8">
        <v>2085.6</v>
      </c>
      <c r="H30" s="10">
        <f>G30*3</f>
        <v>6256.7999999999993</v>
      </c>
      <c r="I30" s="10">
        <f>G30*5</f>
        <v>10428</v>
      </c>
      <c r="J30" s="10">
        <f>H30-I30</f>
        <v>-4171.2000000000007</v>
      </c>
      <c r="K30" s="10">
        <f>F30-I30</f>
        <v>12513.599999999999</v>
      </c>
      <c r="L30" s="4"/>
    </row>
    <row r="31" spans="2:15" ht="16.5" thickTop="1" thickBot="1" x14ac:dyDescent="0.3">
      <c r="E31" s="4" t="s">
        <v>13</v>
      </c>
      <c r="F31" s="10">
        <f>SUM(F29:F30)</f>
        <v>127221.6</v>
      </c>
      <c r="G31" s="10">
        <f>SUM(G29:G30)</f>
        <v>11565.6</v>
      </c>
      <c r="H31" s="10">
        <f>SUM(H29:H30)</f>
        <v>34696.800000000003</v>
      </c>
      <c r="I31" s="10">
        <f t="shared" ref="I31:K31" si="9">SUM(I29:I30)</f>
        <v>57828</v>
      </c>
      <c r="J31" s="10">
        <f t="shared" si="9"/>
        <v>-23131.200000000001</v>
      </c>
      <c r="K31" s="10">
        <f t="shared" si="9"/>
        <v>69393.600000000006</v>
      </c>
      <c r="L31" s="4"/>
    </row>
    <row r="32" spans="2:15" ht="16.5" thickTop="1" thickBot="1" x14ac:dyDescent="0.3"/>
    <row r="33" spans="2:16" ht="16.5" thickTop="1" thickBot="1" x14ac:dyDescent="0.3">
      <c r="B33" s="1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2:16" ht="16.5" thickTop="1" thickBot="1" x14ac:dyDescent="0.3">
      <c r="B34" s="4"/>
      <c r="C34" s="5" t="s">
        <v>33</v>
      </c>
      <c r="D34" s="5">
        <f>1/12</f>
        <v>8.3333333333333329E-2</v>
      </c>
      <c r="E34" s="5">
        <f t="shared" ref="E34:N34" si="10">1/12</f>
        <v>8.3333333333333329E-2</v>
      </c>
      <c r="F34" s="5">
        <f t="shared" si="10"/>
        <v>8.3333333333333329E-2</v>
      </c>
      <c r="G34" s="5">
        <f t="shared" si="10"/>
        <v>8.3333333333333329E-2</v>
      </c>
      <c r="H34" s="5">
        <f t="shared" si="10"/>
        <v>8.3333333333333329E-2</v>
      </c>
      <c r="I34" s="5">
        <f t="shared" si="10"/>
        <v>8.3333333333333329E-2</v>
      </c>
      <c r="J34" s="5">
        <f t="shared" si="10"/>
        <v>8.3333333333333329E-2</v>
      </c>
      <c r="K34" s="5">
        <f t="shared" si="10"/>
        <v>8.3333333333333329E-2</v>
      </c>
      <c r="L34" s="5">
        <f t="shared" si="10"/>
        <v>8.3333333333333329E-2</v>
      </c>
      <c r="M34" s="5">
        <f t="shared" si="10"/>
        <v>8.3333333333333329E-2</v>
      </c>
      <c r="N34" s="5">
        <f t="shared" si="10"/>
        <v>8.3333333333333329E-2</v>
      </c>
      <c r="O34" s="5"/>
    </row>
    <row r="35" spans="2:16" ht="16.5" thickTop="1" thickBot="1" x14ac:dyDescent="0.3">
      <c r="B35" s="4"/>
      <c r="C35" s="4"/>
      <c r="D35" s="4" t="s">
        <v>12</v>
      </c>
      <c r="E35" s="4" t="s">
        <v>1</v>
      </c>
      <c r="F35" s="4" t="s">
        <v>2</v>
      </c>
      <c r="G35" s="4" t="s">
        <v>3</v>
      </c>
      <c r="H35" s="10" t="s">
        <v>4</v>
      </c>
      <c r="I35" s="4" t="s">
        <v>5</v>
      </c>
      <c r="J35" s="4" t="s">
        <v>6</v>
      </c>
      <c r="K35" s="4" t="s">
        <v>7</v>
      </c>
      <c r="L35" s="4" t="s">
        <v>8</v>
      </c>
      <c r="M35" s="4" t="s">
        <v>9</v>
      </c>
      <c r="N35" s="4" t="s">
        <v>10</v>
      </c>
      <c r="O35" s="4" t="s">
        <v>11</v>
      </c>
      <c r="P35" s="4" t="s">
        <v>13</v>
      </c>
    </row>
    <row r="36" spans="2:16" ht="16.5" thickTop="1" thickBot="1" x14ac:dyDescent="0.3">
      <c r="B36" s="4" t="s">
        <v>14</v>
      </c>
      <c r="C36" s="8">
        <v>95000</v>
      </c>
      <c r="D36" s="8">
        <v>7913.5</v>
      </c>
      <c r="E36" s="10">
        <f>C36*0.0833</f>
        <v>7913.5</v>
      </c>
      <c r="F36" s="10">
        <v>7913.5</v>
      </c>
      <c r="G36" s="10">
        <v>7913.5</v>
      </c>
      <c r="H36" s="10">
        <v>7913.5</v>
      </c>
      <c r="I36" s="10">
        <v>7913.5</v>
      </c>
      <c r="J36" s="10">
        <v>7913.5</v>
      </c>
      <c r="K36" s="10">
        <v>7913.5</v>
      </c>
      <c r="L36" s="10">
        <v>7913.5</v>
      </c>
      <c r="M36" s="10">
        <v>7913.5</v>
      </c>
      <c r="N36" s="10">
        <v>7913.5</v>
      </c>
      <c r="O36" s="10">
        <v>7913.5</v>
      </c>
      <c r="P36" s="10">
        <f>SUM(E36:O36)</f>
        <v>87048.5</v>
      </c>
    </row>
    <row r="37" spans="2:16" ht="16.5" thickTop="1" thickBot="1" x14ac:dyDescent="0.3">
      <c r="B37" s="4" t="s">
        <v>18</v>
      </c>
      <c r="C37" s="10">
        <f>C36*0.25</f>
        <v>23750</v>
      </c>
      <c r="D37" s="10">
        <v>1978.375</v>
      </c>
      <c r="E37" s="10">
        <f>C37*0.0833</f>
        <v>1978.375</v>
      </c>
      <c r="F37" s="10">
        <v>1978.375</v>
      </c>
      <c r="G37" s="10">
        <v>1978.375</v>
      </c>
      <c r="H37" s="10">
        <v>1978.375</v>
      </c>
      <c r="I37" s="10">
        <v>1978.375</v>
      </c>
      <c r="J37" s="10">
        <v>1978.375</v>
      </c>
      <c r="K37" s="10">
        <v>1978.375</v>
      </c>
      <c r="L37" s="10">
        <v>1978.375</v>
      </c>
      <c r="M37" s="10">
        <v>1978.375</v>
      </c>
      <c r="N37" s="10">
        <v>1978.375</v>
      </c>
      <c r="O37" s="10">
        <v>1978.375</v>
      </c>
      <c r="P37" s="10">
        <f t="shared" ref="P37" si="11">SUM(E37:O37)</f>
        <v>21762.125</v>
      </c>
    </row>
    <row r="38" spans="2:16" ht="16.5" thickTop="1" thickBot="1" x14ac:dyDescent="0.3">
      <c r="B38" s="4" t="s">
        <v>32</v>
      </c>
      <c r="C38" s="8">
        <v>60000</v>
      </c>
      <c r="D38" s="8">
        <f>C38*0.083333</f>
        <v>4999.9800000000005</v>
      </c>
      <c r="E38" s="10">
        <f>C38*0.0833</f>
        <v>4998</v>
      </c>
      <c r="F38" s="10">
        <v>3467.2727272727275</v>
      </c>
      <c r="G38" s="10">
        <v>3467.2727272727275</v>
      </c>
      <c r="H38" s="10">
        <v>3467.2727272727275</v>
      </c>
      <c r="I38" s="10">
        <v>3467.2727272727275</v>
      </c>
      <c r="J38" s="10">
        <v>3467.2727272727275</v>
      </c>
      <c r="K38" s="10">
        <v>3467.2727272727275</v>
      </c>
      <c r="L38" s="10">
        <v>3467.2727272727275</v>
      </c>
      <c r="M38" s="10">
        <v>3467.2727272727275</v>
      </c>
      <c r="N38" s="10">
        <v>3467.2727272727275</v>
      </c>
      <c r="O38" s="10">
        <v>3467.2727272727275</v>
      </c>
      <c r="P38" s="10">
        <f>SUM(E38:O38)</f>
        <v>39670.727272727279</v>
      </c>
    </row>
    <row r="39" spans="2:16" ht="16.5" thickTop="1" thickBot="1" x14ac:dyDescent="0.3">
      <c r="B39" s="4" t="s">
        <v>18</v>
      </c>
      <c r="C39" s="10">
        <f>C38*0.22</f>
        <v>13200</v>
      </c>
      <c r="D39" s="10">
        <f>C39*0.08333</f>
        <v>1099.9559999999999</v>
      </c>
      <c r="E39" s="10">
        <v>1099.9559999999999</v>
      </c>
      <c r="F39" s="10">
        <v>1099.9559999999999</v>
      </c>
      <c r="G39" s="10">
        <v>1099.9559999999999</v>
      </c>
      <c r="H39" s="10">
        <v>1099.9559999999999</v>
      </c>
      <c r="I39" s="10">
        <v>1099.9559999999999</v>
      </c>
      <c r="J39" s="10">
        <v>1099.9559999999999</v>
      </c>
      <c r="K39" s="10">
        <v>1099.9559999999999</v>
      </c>
      <c r="L39" s="10">
        <v>1099.9559999999999</v>
      </c>
      <c r="M39" s="10">
        <v>1099.9559999999999</v>
      </c>
      <c r="N39" s="10">
        <v>1099.9559999999999</v>
      </c>
      <c r="O39" s="10">
        <v>1099.9559999999999</v>
      </c>
      <c r="P39" s="10">
        <f t="shared" ref="P39" si="12">SUM(E39:O39)</f>
        <v>12099.516</v>
      </c>
    </row>
    <row r="40" spans="2:16" ht="16.5" thickTop="1" thickBot="1" x14ac:dyDescent="0.3"/>
    <row r="41" spans="2:16" ht="16.5" thickTop="1" thickBot="1" x14ac:dyDescent="0.3">
      <c r="E41" s="1" t="s">
        <v>34</v>
      </c>
      <c r="F41" s="2"/>
      <c r="G41" s="2"/>
      <c r="H41" s="2"/>
      <c r="I41" s="2"/>
      <c r="J41" s="2"/>
      <c r="K41" s="2"/>
      <c r="L41" s="3"/>
    </row>
    <row r="42" spans="2:16" ht="46.5" thickTop="1" thickBot="1" x14ac:dyDescent="0.3">
      <c r="E42" s="5"/>
      <c r="F42" s="13" t="s">
        <v>20</v>
      </c>
      <c r="G42" s="13" t="s">
        <v>21</v>
      </c>
      <c r="H42" s="14" t="s">
        <v>35</v>
      </c>
      <c r="I42" s="13" t="s">
        <v>40</v>
      </c>
      <c r="J42" s="13" t="s">
        <v>41</v>
      </c>
      <c r="K42" s="15" t="s">
        <v>46</v>
      </c>
      <c r="L42" s="4"/>
    </row>
    <row r="43" spans="2:16" ht="16.5" thickTop="1" thickBot="1" x14ac:dyDescent="0.3">
      <c r="E43" s="4" t="s">
        <v>36</v>
      </c>
      <c r="F43" s="8">
        <v>95000</v>
      </c>
      <c r="G43" s="8">
        <v>7913.5</v>
      </c>
      <c r="H43" s="10">
        <f>G43*5</f>
        <v>39567.5</v>
      </c>
      <c r="I43" s="10">
        <f>F43-H43</f>
        <v>55432.5</v>
      </c>
      <c r="J43" s="10"/>
      <c r="K43" s="10"/>
      <c r="L43" s="4"/>
    </row>
    <row r="44" spans="2:16" ht="31.5" thickTop="1" thickBot="1" x14ac:dyDescent="0.3">
      <c r="E44" s="15" t="s">
        <v>37</v>
      </c>
      <c r="F44" s="8">
        <v>23750</v>
      </c>
      <c r="G44" s="8">
        <v>1978.38</v>
      </c>
      <c r="H44" s="10">
        <f>G44*5</f>
        <v>9891.9000000000015</v>
      </c>
      <c r="I44" s="10">
        <f>F44-H44</f>
        <v>13858.099999999999</v>
      </c>
      <c r="J44" s="10"/>
      <c r="K44" s="10"/>
      <c r="L44" s="4"/>
    </row>
    <row r="45" spans="2:16" ht="31.5" thickTop="1" thickBot="1" x14ac:dyDescent="0.3">
      <c r="C45" s="16">
        <f>F45-H43</f>
        <v>20432.5</v>
      </c>
      <c r="E45" s="15" t="s">
        <v>38</v>
      </c>
      <c r="F45" s="10">
        <v>60000</v>
      </c>
      <c r="G45" s="10">
        <v>4999.9799999999996</v>
      </c>
      <c r="H45" s="10">
        <f>G45*5</f>
        <v>24999.899999999998</v>
      </c>
      <c r="I45" s="10">
        <f>F45-H45</f>
        <v>35000.100000000006</v>
      </c>
      <c r="J45" s="10">
        <v>4999.9799999999996</v>
      </c>
      <c r="K45" s="10">
        <f>I43-I45</f>
        <v>20432.399999999994</v>
      </c>
      <c r="L45" s="4"/>
    </row>
    <row r="46" spans="2:16" ht="31.5" thickTop="1" thickBot="1" x14ac:dyDescent="0.3">
      <c r="E46" s="15" t="s">
        <v>39</v>
      </c>
      <c r="F46" s="10">
        <f>F45*0.25</f>
        <v>15000</v>
      </c>
      <c r="G46" s="10">
        <f>F46*0.0833</f>
        <v>1249.5</v>
      </c>
      <c r="H46" s="10">
        <f>G46*5</f>
        <v>6247.5</v>
      </c>
      <c r="I46" s="10">
        <f>F46-H46</f>
        <v>8752.5</v>
      </c>
      <c r="J46" s="10">
        <v>1099.96</v>
      </c>
      <c r="K46" s="10">
        <f>I44-I46</f>
        <v>5105.5999999999985</v>
      </c>
      <c r="L46" s="10"/>
    </row>
    <row r="47" spans="2:16" ht="16.5" thickTop="1" thickBot="1" x14ac:dyDescent="0.3">
      <c r="E47" s="4" t="s">
        <v>13</v>
      </c>
      <c r="F47" s="10">
        <f>SUM(F45:F46)</f>
        <v>75000</v>
      </c>
      <c r="G47" s="10">
        <f>SUM(G45:G46)</f>
        <v>6249.48</v>
      </c>
      <c r="H47" s="10">
        <f>SUM(H45:H46)</f>
        <v>31247.399999999998</v>
      </c>
      <c r="I47" s="10">
        <f t="shared" ref="I47" si="13">SUM(I45:I46)</f>
        <v>43752.600000000006</v>
      </c>
      <c r="J47" s="10">
        <f t="shared" ref="J47" si="14">SUM(J45:J46)</f>
        <v>6099.94</v>
      </c>
      <c r="K47" s="10">
        <f t="shared" ref="K47" si="15">SUM(K45:K46)</f>
        <v>25537.999999999993</v>
      </c>
      <c r="L47" s="4"/>
    </row>
    <row r="48" spans="2:16" ht="16.5" thickTop="1" thickBot="1" x14ac:dyDescent="0.3">
      <c r="E48" s="18"/>
      <c r="F48" s="19"/>
      <c r="G48" s="19"/>
      <c r="H48" s="19"/>
      <c r="I48" s="19"/>
      <c r="J48" s="19"/>
      <c r="K48" s="19"/>
      <c r="L48" s="18"/>
    </row>
    <row r="49" spans="5:10" ht="46.5" thickTop="1" thickBot="1" x14ac:dyDescent="0.3">
      <c r="F49" s="4" t="s">
        <v>44</v>
      </c>
      <c r="G49" s="4" t="s">
        <v>47</v>
      </c>
      <c r="H49" s="15" t="s">
        <v>43</v>
      </c>
      <c r="I49" s="15" t="s">
        <v>42</v>
      </c>
      <c r="J49" s="20" t="s">
        <v>45</v>
      </c>
    </row>
    <row r="50" spans="5:10" ht="31.5" thickTop="1" thickBot="1" x14ac:dyDescent="0.3">
      <c r="E50" s="15" t="s">
        <v>38</v>
      </c>
      <c r="F50" s="10">
        <v>95000</v>
      </c>
      <c r="G50" s="10">
        <v>39567.5</v>
      </c>
      <c r="H50" s="10">
        <v>60000</v>
      </c>
      <c r="I50" s="10">
        <f>F45-H43</f>
        <v>20432.5</v>
      </c>
      <c r="J50" s="10">
        <f>I50*(1/6)</f>
        <v>3405.4166666666665</v>
      </c>
    </row>
    <row r="51" spans="5:10" ht="31.5" thickTop="1" thickBot="1" x14ac:dyDescent="0.3">
      <c r="E51" s="15" t="s">
        <v>39</v>
      </c>
      <c r="F51" s="10">
        <v>23750</v>
      </c>
      <c r="G51" s="10">
        <v>9891.9</v>
      </c>
      <c r="H51" s="10">
        <v>15000</v>
      </c>
      <c r="I51" s="10">
        <f>F46-H44</f>
        <v>5108.0999999999985</v>
      </c>
      <c r="J51" s="10">
        <f>I51*(1/6)</f>
        <v>851.34999999999968</v>
      </c>
    </row>
    <row r="52" spans="5:10" ht="15.75" thickTop="1" x14ac:dyDescent="0.25"/>
  </sheetData>
  <mergeCells count="6">
    <mergeCell ref="B1:P1"/>
    <mergeCell ref="E11:L11"/>
    <mergeCell ref="B17:O17"/>
    <mergeCell ref="E27:L27"/>
    <mergeCell ref="B33:O33"/>
    <mergeCell ref="E41:L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377E90A47004C9167390EA250C742" ma:contentTypeVersion="12" ma:contentTypeDescription="Create a new document." ma:contentTypeScope="" ma:versionID="802f0fff801bbfac48a0c1bbc923be2b">
  <xsd:schema xmlns:xsd="http://www.w3.org/2001/XMLSchema" xmlns:xs="http://www.w3.org/2001/XMLSchema" xmlns:p="http://schemas.microsoft.com/office/2006/metadata/properties" xmlns:ns1="http://schemas.microsoft.com/sharepoint/v3" xmlns:ns2="3c810105-96b2-4b37-a5f3-ea90b0ff91d9" xmlns:ns3="dcc754bd-4c20-4b3e-bbb4-3b1d1b98e43e" targetNamespace="http://schemas.microsoft.com/office/2006/metadata/properties" ma:root="true" ma:fieldsID="3c8ae6b3c22f29856a7e2abf7ee289fc" ns1:_="" ns2:_="" ns3:_="">
    <xsd:import namespace="http://schemas.microsoft.com/sharepoint/v3"/>
    <xsd:import namespace="3c810105-96b2-4b37-a5f3-ea90b0ff91d9"/>
    <xsd:import namespace="dcc754bd-4c20-4b3e-bbb4-3b1d1b98e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10105-96b2-4b37-a5f3-ea90b0ff9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4bd-4c20-4b3e-bbb4-3b1d1b98e4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30B5A2-7C26-4CE3-931E-4D414620F4AC}"/>
</file>

<file path=customXml/itemProps2.xml><?xml version="1.0" encoding="utf-8"?>
<ds:datastoreItem xmlns:ds="http://schemas.openxmlformats.org/officeDocument/2006/customXml" ds:itemID="{CC131AEB-A939-4C56-BDF6-B801762E8D1D}"/>
</file>

<file path=customXml/itemProps3.xml><?xml version="1.0" encoding="utf-8"?>
<ds:datastoreItem xmlns:ds="http://schemas.openxmlformats.org/officeDocument/2006/customXml" ds:itemID="{4425B72F-D311-4469-BC41-F95173453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2020-12-07T22:31:33Z</dcterms:created>
  <dcterms:modified xsi:type="dcterms:W3CDTF">2020-12-08T04:27:22Z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0x010100D76377E90A47004C9167390EA250C742</vt:lpwstr>
  </property>
</Properties>
</file>